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jtan\Desktop\Things to self populate (Ref to Excel)\Licences\"/>
    </mc:Choice>
  </mc:AlternateContent>
  <xr:revisionPtr revIDLastSave="0" documentId="8_{C1F2DA09-49F4-4741-9FCA-B8C4233640F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tress test tool" sheetId="4" r:id="rId1"/>
  </sheets>
  <definedNames>
    <definedName name="_xlnm.Print_Area" localSheetId="0">'Stress test tool'!$B$2:$J$42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D28" i="4"/>
  <c r="D29" i="4"/>
  <c r="D30" i="4"/>
  <c r="D20" i="4"/>
  <c r="D27" i="4"/>
  <c r="H28" i="4"/>
  <c r="D22" i="4"/>
  <c r="E28" i="4"/>
  <c r="F28" i="4"/>
  <c r="G28" i="4"/>
  <c r="I28" i="4"/>
  <c r="E29" i="4"/>
  <c r="E30" i="4"/>
  <c r="E36" i="4"/>
  <c r="F29" i="4"/>
  <c r="F30" i="4"/>
  <c r="F36" i="4"/>
  <c r="H29" i="4"/>
  <c r="H30" i="4"/>
  <c r="H36" i="4"/>
  <c r="I29" i="4"/>
  <c r="I30" i="4"/>
  <c r="I36" i="4"/>
  <c r="G29" i="4"/>
  <c r="G30" i="4"/>
  <c r="G36" i="4"/>
  <c r="D36" i="4"/>
  <c r="I23" i="4"/>
  <c r="I22" i="4"/>
  <c r="I20" i="4"/>
  <c r="I27" i="4"/>
  <c r="I21" i="4"/>
  <c r="I24" i="4"/>
  <c r="I34" i="4"/>
  <c r="I32" i="4"/>
  <c r="I25" i="4"/>
  <c r="I35" i="4"/>
  <c r="I33" i="4"/>
  <c r="F20" i="4"/>
  <c r="F27" i="4"/>
  <c r="E20" i="4"/>
  <c r="E27" i="4"/>
  <c r="F22" i="4"/>
  <c r="E22" i="4"/>
  <c r="H20" i="4"/>
  <c r="H27" i="4"/>
  <c r="G22" i="4"/>
  <c r="G20" i="4"/>
  <c r="G27" i="4"/>
  <c r="H22" i="4"/>
  <c r="F23" i="4"/>
  <c r="E23" i="4"/>
  <c r="F21" i="4"/>
  <c r="E21" i="4"/>
  <c r="G21" i="4"/>
  <c r="G23" i="4"/>
  <c r="D23" i="4"/>
  <c r="D21" i="4"/>
  <c r="H23" i="4"/>
  <c r="H21" i="4"/>
  <c r="F24" i="4"/>
  <c r="F25" i="4"/>
  <c r="G24" i="4"/>
  <c r="G25" i="4"/>
  <c r="E24" i="4"/>
  <c r="E25" i="4"/>
  <c r="D24" i="4"/>
  <c r="H24" i="4"/>
  <c r="H25" i="4"/>
  <c r="D32" i="4"/>
  <c r="D25" i="4"/>
  <c r="D33" i="4"/>
  <c r="G32" i="4"/>
  <c r="G34" i="4"/>
  <c r="H32" i="4"/>
  <c r="H34" i="4"/>
  <c r="F32" i="4"/>
  <c r="F34" i="4"/>
  <c r="E32" i="4"/>
  <c r="E34" i="4"/>
  <c r="D34" i="4"/>
  <c r="H33" i="4"/>
  <c r="H35" i="4"/>
  <c r="F33" i="4"/>
  <c r="F35" i="4"/>
  <c r="G33" i="4"/>
  <c r="G35" i="4"/>
  <c r="E33" i="4"/>
  <c r="E35" i="4"/>
  <c r="D35" i="4"/>
</calcChain>
</file>

<file path=xl/sharedStrings.xml><?xml version="1.0" encoding="utf-8"?>
<sst xmlns="http://schemas.openxmlformats.org/spreadsheetml/2006/main" count="83" uniqueCount="62">
  <si>
    <t>MWh</t>
  </si>
  <si>
    <t>$/MWh</t>
  </si>
  <si>
    <t>Hours</t>
  </si>
  <si>
    <t>Expected annual sales</t>
  </si>
  <si>
    <t>Change to NCFO</t>
  </si>
  <si>
    <t>Weighted average hedge price</t>
  </si>
  <si>
    <t>Ratio</t>
  </si>
  <si>
    <t>Units</t>
  </si>
  <si>
    <t>EMA</t>
  </si>
  <si>
    <t>Base case retail purchase cost</t>
  </si>
  <si>
    <t>Base case hedge receivables/payables</t>
  </si>
  <si>
    <t>Scenario retail purchase cost</t>
  </si>
  <si>
    <t>Scenario hedge receivables/payables</t>
  </si>
  <si>
    <t>$</t>
  </si>
  <si>
    <t>Inputs</t>
  </si>
  <si>
    <t>Change in NCFO / annual NCFO</t>
  </si>
  <si>
    <t>Change in NCFO / equity</t>
  </si>
  <si>
    <t>Arrears (at the time of assessment)</t>
  </si>
  <si>
    <t>$ per annum</t>
  </si>
  <si>
    <t>Change to NCFO plus arrears</t>
  </si>
  <si>
    <t>Current hedge volume</t>
  </si>
  <si>
    <t>(Change in NCFO + arrears) / annual NCFO</t>
  </si>
  <si>
    <t>(Change in NCFO + arrears) / equity</t>
  </si>
  <si>
    <t>Retailer</t>
  </si>
  <si>
    <t>Annual NCFO (either audited or forecast)</t>
  </si>
  <si>
    <t>Hedge ratio:</t>
  </si>
  <si>
    <t>Equity  (or equivalent)</t>
  </si>
  <si>
    <t>Credit support</t>
  </si>
  <si>
    <t>Net exposure</t>
  </si>
  <si>
    <t>% increase</t>
  </si>
  <si>
    <t>NCFO Calculations</t>
  </si>
  <si>
    <t>Prudentials Calculations</t>
  </si>
  <si>
    <t>Scenario credit support required</t>
  </si>
  <si>
    <t>Prepayment amount</t>
  </si>
  <si>
    <t xml:space="preserve">Margin call / working capital </t>
  </si>
  <si>
    <t>Working capital</t>
  </si>
  <si>
    <t>Scenario net exposure*</t>
  </si>
  <si>
    <t>%</t>
  </si>
  <si>
    <t>** Guide to ratios:</t>
  </si>
  <si>
    <t>Outputs**</t>
  </si>
  <si>
    <t>If  0 &gt; x &gt; -1 the firm is exposed to a proportion of NCFO or equity as the case may be.</t>
  </si>
  <si>
    <t xml:space="preserve">The significance of the margin call / working capital ratio is a matter for individual retailers to assess. </t>
  </si>
  <si>
    <r>
      <t>Base case energy  price (P</t>
    </r>
    <r>
      <rPr>
        <i/>
        <vertAlign val="subscript"/>
        <sz val="11"/>
        <color theme="1"/>
        <rFont val="Garamond"/>
        <family val="1"/>
      </rPr>
      <t>Base</t>
    </r>
    <r>
      <rPr>
        <sz val="11"/>
        <color theme="1"/>
        <rFont val="Garamond"/>
        <family val="1"/>
      </rPr>
      <t>)</t>
    </r>
  </si>
  <si>
    <r>
      <t>Scenario energy price (P</t>
    </r>
    <r>
      <rPr>
        <i/>
        <vertAlign val="subscript"/>
        <sz val="11"/>
        <color theme="1"/>
        <rFont val="Garamond"/>
        <family val="1"/>
      </rPr>
      <t>i</t>
    </r>
    <r>
      <rPr>
        <sz val="11"/>
        <color theme="1"/>
        <rFont val="Garamond"/>
        <family val="1"/>
      </rPr>
      <t>)</t>
    </r>
  </si>
  <si>
    <r>
      <t>Scenario duration (X</t>
    </r>
    <r>
      <rPr>
        <i/>
        <vertAlign val="subscript"/>
        <sz val="11"/>
        <color theme="1"/>
        <rFont val="Garamond"/>
        <family val="1"/>
      </rPr>
      <t>i</t>
    </r>
    <r>
      <rPr>
        <sz val="11"/>
        <color theme="1"/>
        <rFont val="Garamond"/>
        <family val="1"/>
      </rPr>
      <t>)</t>
    </r>
  </si>
  <si>
    <r>
      <t xml:space="preserve">If </t>
    </r>
    <r>
      <rPr>
        <i/>
        <sz val="11"/>
        <color theme="1"/>
        <rFont val="Garamond"/>
        <family val="1"/>
      </rPr>
      <t>x</t>
    </r>
    <r>
      <rPr>
        <sz val="11"/>
        <color theme="1"/>
        <rFont val="Garamond"/>
        <family val="1"/>
      </rPr>
      <t xml:space="preserve"> &lt;-1 the firm is vulnerable to losing all annual NCFO or equity as the case may be.</t>
    </r>
  </si>
  <si>
    <r>
      <t>Scenario 1 (S</t>
    </r>
    <r>
      <rPr>
        <b/>
        <vertAlign val="subscript"/>
        <sz val="11"/>
        <color theme="0"/>
        <rFont val="Garamond"/>
        <family val="1"/>
      </rPr>
      <t>1</t>
    </r>
    <r>
      <rPr>
        <b/>
        <sz val="11"/>
        <color theme="0"/>
        <rFont val="Garamond"/>
        <family val="1"/>
      </rPr>
      <t>)</t>
    </r>
  </si>
  <si>
    <r>
      <t>Scenario 2 (S</t>
    </r>
    <r>
      <rPr>
        <b/>
        <vertAlign val="subscript"/>
        <sz val="11"/>
        <color theme="0"/>
        <rFont val="Garamond"/>
        <family val="1"/>
      </rPr>
      <t>2</t>
    </r>
    <r>
      <rPr>
        <b/>
        <sz val="11"/>
        <color theme="0"/>
        <rFont val="Garamond"/>
        <family val="1"/>
      </rPr>
      <t>)</t>
    </r>
  </si>
  <si>
    <r>
      <t>Scenario 3 (S</t>
    </r>
    <r>
      <rPr>
        <b/>
        <i/>
        <vertAlign val="subscript"/>
        <sz val="11"/>
        <color theme="0"/>
        <rFont val="Garamond"/>
        <family val="1"/>
      </rPr>
      <t>3</t>
    </r>
    <r>
      <rPr>
        <b/>
        <sz val="11"/>
        <color theme="0"/>
        <rFont val="Garamond"/>
        <family val="1"/>
      </rPr>
      <t>)</t>
    </r>
  </si>
  <si>
    <r>
      <t>Scenario 4 (S</t>
    </r>
    <r>
      <rPr>
        <b/>
        <i/>
        <vertAlign val="subscript"/>
        <sz val="11"/>
        <color theme="0"/>
        <rFont val="Garamond"/>
        <family val="1"/>
      </rPr>
      <t>4</t>
    </r>
    <r>
      <rPr>
        <b/>
        <sz val="11"/>
        <color theme="0"/>
        <rFont val="Garamond"/>
        <family val="1"/>
      </rPr>
      <t>)</t>
    </r>
  </si>
  <si>
    <r>
      <t>Scenario 5 (S</t>
    </r>
    <r>
      <rPr>
        <b/>
        <i/>
        <vertAlign val="subscript"/>
        <sz val="11"/>
        <color theme="0"/>
        <rFont val="Garamond"/>
        <family val="1"/>
      </rPr>
      <t>5</t>
    </r>
    <r>
      <rPr>
        <b/>
        <sz val="11"/>
        <color theme="0"/>
        <rFont val="Garamond"/>
        <family val="1"/>
      </rPr>
      <t>)</t>
    </r>
  </si>
  <si>
    <r>
      <t>Scenario 6 (S</t>
    </r>
    <r>
      <rPr>
        <b/>
        <i/>
        <vertAlign val="subscript"/>
        <sz val="11"/>
        <color theme="0"/>
        <rFont val="Garamond"/>
        <family val="1"/>
      </rPr>
      <t>6</t>
    </r>
    <r>
      <rPr>
        <b/>
        <sz val="11"/>
        <color theme="0"/>
        <rFont val="Garamond"/>
        <family val="1"/>
      </rPr>
      <t>)</t>
    </r>
  </si>
  <si>
    <r>
      <t>S</t>
    </r>
    <r>
      <rPr>
        <b/>
        <i/>
        <vertAlign val="subscript"/>
        <sz val="11"/>
        <color theme="0"/>
        <rFont val="Garamond"/>
        <family val="1"/>
      </rPr>
      <t>1</t>
    </r>
  </si>
  <si>
    <r>
      <t>S</t>
    </r>
    <r>
      <rPr>
        <b/>
        <i/>
        <vertAlign val="subscript"/>
        <sz val="11"/>
        <color theme="0"/>
        <rFont val="Garamond"/>
        <family val="1"/>
      </rPr>
      <t>2</t>
    </r>
    <r>
      <rPr>
        <sz val="11"/>
        <color theme="1"/>
        <rFont val="Arial"/>
        <family val="2"/>
        <scheme val="minor"/>
      </rPr>
      <t/>
    </r>
  </si>
  <si>
    <r>
      <t>S</t>
    </r>
    <r>
      <rPr>
        <b/>
        <i/>
        <vertAlign val="subscript"/>
        <sz val="11"/>
        <color theme="0"/>
        <rFont val="Garamond"/>
        <family val="1"/>
      </rPr>
      <t>3</t>
    </r>
    <r>
      <rPr>
        <sz val="11"/>
        <color theme="1"/>
        <rFont val="Arial"/>
        <family val="2"/>
        <scheme val="minor"/>
      </rPr>
      <t/>
    </r>
  </si>
  <si>
    <r>
      <t>S</t>
    </r>
    <r>
      <rPr>
        <b/>
        <i/>
        <vertAlign val="subscript"/>
        <sz val="11"/>
        <color theme="0"/>
        <rFont val="Garamond"/>
        <family val="1"/>
      </rPr>
      <t>4</t>
    </r>
    <r>
      <rPr>
        <sz val="11"/>
        <color theme="1"/>
        <rFont val="Arial"/>
        <family val="2"/>
        <scheme val="minor"/>
      </rPr>
      <t/>
    </r>
  </si>
  <si>
    <r>
      <t>S</t>
    </r>
    <r>
      <rPr>
        <b/>
        <i/>
        <vertAlign val="subscript"/>
        <sz val="11"/>
        <color theme="0"/>
        <rFont val="Garamond"/>
        <family val="1"/>
      </rPr>
      <t>5</t>
    </r>
    <r>
      <rPr>
        <sz val="11"/>
        <color theme="1"/>
        <rFont val="Arial"/>
        <family val="2"/>
        <scheme val="minor"/>
      </rPr>
      <t/>
    </r>
  </si>
  <si>
    <r>
      <t>S</t>
    </r>
    <r>
      <rPr>
        <b/>
        <i/>
        <vertAlign val="subscript"/>
        <sz val="11"/>
        <color theme="0"/>
        <rFont val="Garamond"/>
        <family val="1"/>
      </rPr>
      <t>6</t>
    </r>
    <r>
      <rPr>
        <sz val="11"/>
        <color theme="1"/>
        <rFont val="Arial"/>
        <family val="2"/>
        <scheme val="minor"/>
      </rPr>
      <t/>
    </r>
  </si>
  <si>
    <t>Cumulative margin requirements in addition to credit support</t>
  </si>
  <si>
    <t xml:space="preserve">* Based on the overall scenario price impact up to a maximum period of 20 calendar days (in line with the Energy Market Company's settlement period). </t>
  </si>
  <si>
    <r>
      <t xml:space="preserve">Instructions for using the Risk Management tool
</t>
    </r>
    <r>
      <rPr>
        <sz val="11"/>
        <color theme="1"/>
        <rFont val="Garamond"/>
        <family val="1"/>
      </rPr>
      <t>Retailers enter values for their own business into the input cells (D8-D16).
(Figures shown are illustrative.)
The tool measures the financial ratios for different scenarios, under a retailer's projected financial and risk arrangements.</t>
    </r>
  </si>
  <si>
    <r>
      <t xml:space="preserve">If </t>
    </r>
    <r>
      <rPr>
        <i/>
        <sz val="11"/>
        <color theme="1"/>
        <rFont val="Garamond"/>
        <family val="1"/>
      </rPr>
      <t>x</t>
    </r>
    <r>
      <rPr>
        <sz val="11"/>
        <color theme="1"/>
        <rFont val="Garamond"/>
        <family val="1"/>
      </rPr>
      <t xml:space="preserve"> &gt; 0 the firm would benefit from the scenario.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</si>
</sst>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[$$-1409]#,##0;\-[$$-1409]#,##0"/>
    <numFmt numFmtId="166" formatCode="#,##0.00_ ;\-#,##0.00\ "/>
    <numFmt numFmtId="167" formatCode="0.0"/>
    <numFmt numFmtId="168" formatCode="0.000%"/>
  </numFmts>
  <fonts count="1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i/>
      <vertAlign val="subscript"/>
      <sz val="11"/>
      <color theme="1"/>
      <name val="Garamond"/>
      <family val="1"/>
    </font>
    <font>
      <i/>
      <sz val="11"/>
      <color theme="1"/>
      <name val="Garamond"/>
      <family val="1"/>
    </font>
    <font>
      <b/>
      <u/>
      <sz val="11"/>
      <color theme="1"/>
      <name val="Garamond"/>
      <family val="1"/>
    </font>
    <font>
      <b/>
      <sz val="11"/>
      <color theme="0"/>
      <name val="Garamond"/>
      <family val="1"/>
    </font>
    <font>
      <sz val="11"/>
      <color theme="0"/>
      <name val="Garamond"/>
      <family val="1"/>
    </font>
    <font>
      <b/>
      <vertAlign val="subscript"/>
      <sz val="11"/>
      <color theme="0"/>
      <name val="Garamond"/>
      <family val="1"/>
    </font>
    <font>
      <b/>
      <i/>
      <vertAlign val="subscript"/>
      <sz val="11"/>
      <color theme="0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B5E0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D6BF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9" fontId="3" fillId="2" borderId="0" xfId="0" applyNumberFormat="1" applyFont="1" applyFill="1" applyAlignment="1">
      <alignment horizontal="right" vertical="center"/>
    </xf>
    <xf numFmtId="165" fontId="2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168" fontId="3" fillId="2" borderId="0" xfId="0" applyNumberFormat="1" applyFont="1" applyFill="1" applyAlignment="1">
      <alignment horizontal="right" vertical="center"/>
    </xf>
    <xf numFmtId="43" fontId="3" fillId="2" borderId="0" xfId="1" applyFont="1" applyFill="1" applyAlignment="1">
      <alignment horizontal="right" vertical="center"/>
    </xf>
    <xf numFmtId="44" fontId="2" fillId="2" borderId="0" xfId="2" applyFont="1" applyFill="1"/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165" fontId="2" fillId="4" borderId="9" xfId="2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167" fontId="2" fillId="2" borderId="9" xfId="0" applyNumberFormat="1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9" fontId="2" fillId="2" borderId="9" xfId="0" applyNumberFormat="1" applyFont="1" applyFill="1" applyBorder="1" applyAlignment="1">
      <alignment vertical="center"/>
    </xf>
    <xf numFmtId="164" fontId="2" fillId="2" borderId="9" xfId="2" applyNumberFormat="1" applyFont="1" applyFill="1" applyBorder="1" applyAlignment="1" applyProtection="1">
      <alignment horizontal="center" vertical="center"/>
    </xf>
    <xf numFmtId="166" fontId="3" fillId="4" borderId="9" xfId="1" applyNumberFormat="1" applyFont="1" applyFill="1" applyBorder="1" applyAlignment="1" applyProtection="1">
      <alignment horizontal="center" vertical="center"/>
    </xf>
    <xf numFmtId="9" fontId="3" fillId="4" borderId="9" xfId="3" applyFont="1" applyFill="1" applyBorder="1" applyAlignment="1" applyProtection="1">
      <alignment horizontal="center" vertical="center"/>
    </xf>
    <xf numFmtId="164" fontId="2" fillId="4" borderId="9" xfId="2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165" fontId="2" fillId="6" borderId="9" xfId="2" applyNumberFormat="1" applyFont="1" applyFill="1" applyBorder="1" applyAlignment="1" applyProtection="1">
      <alignment horizontal="center" vertical="center"/>
      <protection locked="0"/>
    </xf>
    <xf numFmtId="0" fontId="2" fillId="6" borderId="9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7" fillId="3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DBD6BF"/>
      <color rgb="FFD4CFB4"/>
      <color rgb="FF7B5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200024</xdr:colOff>
      <xdr:row>37</xdr:row>
      <xdr:rowOff>104775</xdr:rowOff>
    </xdr:from>
    <xdr:to>
      <xdr:col>8</xdr:col>
      <xdr:colOff>1294398</xdr:colOff>
      <xdr:row>41</xdr:row>
      <xdr:rowOff>140589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8772525"/>
          <a:ext cx="2602045" cy="797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="70" zoomScaleNormal="70" workbookViewId="0">
      <selection activeCell="D10" sqref="D10"/>
    </sheetView>
  </sheetViews>
  <sheetFormatPr defaultColWidth="9" defaultRowHeight="15" x14ac:dyDescent="0.25"/>
  <cols>
    <col min="1" max="1" width="2.375" style="3" customWidth="1"/>
    <col min="2" max="2" width="14.5" style="3" customWidth="1"/>
    <col min="3" max="3" width="48.625" style="3" customWidth="1"/>
    <col min="4" max="9" width="19.625" style="3" customWidth="1"/>
    <col min="10" max="10" width="13.75" style="3" bestFit="1" customWidth="1"/>
    <col min="11" max="11" width="7.75" style="3" customWidth="1"/>
    <col min="12" max="12" width="27.75" style="3" customWidth="1"/>
    <col min="13" max="13" width="22.75" style="3" customWidth="1"/>
    <col min="14" max="16384" width="9" style="3"/>
  </cols>
  <sheetData>
    <row r="1" spans="2:12" ht="18.600000000000001" customHeight="1" x14ac:dyDescent="0.25">
      <c r="B1" s="1"/>
      <c r="C1" s="1"/>
      <c r="D1" s="1"/>
      <c r="E1" s="1"/>
      <c r="F1" s="2"/>
      <c r="G1" s="1"/>
      <c r="H1" s="2"/>
      <c r="I1" s="2"/>
    </row>
    <row r="2" spans="2:12" ht="35.450000000000003" customHeight="1" x14ac:dyDescent="0.25">
      <c r="B2" s="48"/>
      <c r="C2" s="48"/>
      <c r="D2" s="18" t="s">
        <v>46</v>
      </c>
      <c r="E2" s="18" t="s">
        <v>47</v>
      </c>
      <c r="F2" s="18" t="s">
        <v>48</v>
      </c>
      <c r="G2" s="18" t="s">
        <v>49</v>
      </c>
      <c r="H2" s="18" t="s">
        <v>50</v>
      </c>
      <c r="I2" s="18" t="s">
        <v>51</v>
      </c>
      <c r="J2" s="19" t="s">
        <v>7</v>
      </c>
      <c r="K2" s="1"/>
      <c r="L2" s="2"/>
    </row>
    <row r="3" spans="2:12" ht="18" customHeight="1" x14ac:dyDescent="0.25">
      <c r="B3" s="49" t="s">
        <v>8</v>
      </c>
      <c r="C3" s="23" t="s">
        <v>42</v>
      </c>
      <c r="D3" s="20">
        <v>85</v>
      </c>
      <c r="E3" s="20">
        <v>85</v>
      </c>
      <c r="F3" s="20">
        <v>85</v>
      </c>
      <c r="G3" s="20">
        <v>85</v>
      </c>
      <c r="H3" s="20">
        <v>85</v>
      </c>
      <c r="I3" s="20">
        <v>85</v>
      </c>
      <c r="J3" s="21" t="s">
        <v>1</v>
      </c>
      <c r="K3" s="1"/>
      <c r="L3" s="2"/>
    </row>
    <row r="4" spans="2:12" ht="18" customHeight="1" x14ac:dyDescent="0.25">
      <c r="B4" s="50"/>
      <c r="C4" s="23" t="s">
        <v>43</v>
      </c>
      <c r="D4" s="20">
        <v>4500</v>
      </c>
      <c r="E4" s="20">
        <v>1000</v>
      </c>
      <c r="F4" s="20">
        <v>455</v>
      </c>
      <c r="G4" s="20">
        <v>253.5</v>
      </c>
      <c r="H4" s="20">
        <v>253.5</v>
      </c>
      <c r="I4" s="20">
        <v>10</v>
      </c>
      <c r="J4" s="21" t="s">
        <v>1</v>
      </c>
      <c r="K4" s="1"/>
      <c r="L4" s="2"/>
    </row>
    <row r="5" spans="2:12" ht="18" customHeight="1" x14ac:dyDescent="0.25">
      <c r="B5" s="50"/>
      <c r="C5" s="23" t="s">
        <v>44</v>
      </c>
      <c r="D5" s="22">
        <v>10</v>
      </c>
      <c r="E5" s="22">
        <v>24</v>
      </c>
      <c r="F5" s="22">
        <v>96</v>
      </c>
      <c r="G5" s="22">
        <v>360</v>
      </c>
      <c r="H5" s="22">
        <v>720</v>
      </c>
      <c r="I5" s="22">
        <v>360</v>
      </c>
      <c r="J5" s="21" t="s">
        <v>2</v>
      </c>
      <c r="K5" s="1"/>
      <c r="L5" s="2"/>
    </row>
    <row r="6" spans="2:12" ht="18" customHeight="1" x14ac:dyDescent="0.25">
      <c r="B6" s="4"/>
      <c r="C6" s="5"/>
      <c r="D6" s="5"/>
      <c r="E6" s="5"/>
      <c r="F6" s="5"/>
      <c r="G6" s="5"/>
      <c r="H6" s="5"/>
      <c r="I6" s="5"/>
      <c r="J6" s="6"/>
      <c r="K6" s="1"/>
      <c r="L6" s="2"/>
    </row>
    <row r="7" spans="2:12" ht="18" customHeight="1" x14ac:dyDescent="0.25">
      <c r="B7" s="48"/>
      <c r="C7" s="48"/>
      <c r="D7" s="18" t="s">
        <v>14</v>
      </c>
      <c r="E7" s="19" t="s">
        <v>7</v>
      </c>
      <c r="F7" s="1"/>
      <c r="G7" s="1"/>
      <c r="H7" s="1"/>
      <c r="I7" s="1"/>
      <c r="J7" s="6"/>
      <c r="L7" s="2"/>
    </row>
    <row r="8" spans="2:12" ht="18" customHeight="1" x14ac:dyDescent="0.25">
      <c r="B8" s="51" t="s">
        <v>23</v>
      </c>
      <c r="C8" s="23" t="s">
        <v>24</v>
      </c>
      <c r="D8" s="35">
        <v>800000</v>
      </c>
      <c r="E8" s="24" t="s">
        <v>18</v>
      </c>
      <c r="F8" s="1"/>
      <c r="G8" s="37" t="s">
        <v>60</v>
      </c>
      <c r="H8" s="38"/>
      <c r="I8" s="38"/>
      <c r="J8" s="39"/>
      <c r="L8" s="2"/>
    </row>
    <row r="9" spans="2:12" ht="18" customHeight="1" x14ac:dyDescent="0.25">
      <c r="B9" s="52"/>
      <c r="C9" s="23" t="s">
        <v>26</v>
      </c>
      <c r="D9" s="35">
        <v>1000000</v>
      </c>
      <c r="E9" s="24" t="s">
        <v>13</v>
      </c>
      <c r="F9" s="1"/>
      <c r="G9" s="40"/>
      <c r="H9" s="41"/>
      <c r="I9" s="41"/>
      <c r="J9" s="42"/>
      <c r="L9" s="2"/>
    </row>
    <row r="10" spans="2:12" ht="18" customHeight="1" x14ac:dyDescent="0.25">
      <c r="B10" s="52"/>
      <c r="C10" s="23" t="s">
        <v>17</v>
      </c>
      <c r="D10" s="35">
        <v>100000</v>
      </c>
      <c r="E10" s="24" t="s">
        <v>13</v>
      </c>
      <c r="F10" s="1"/>
      <c r="G10" s="40"/>
      <c r="H10" s="41"/>
      <c r="I10" s="41"/>
      <c r="J10" s="42"/>
    </row>
    <row r="11" spans="2:12" ht="18" customHeight="1" x14ac:dyDescent="0.25">
      <c r="B11" s="52"/>
      <c r="C11" s="23" t="s">
        <v>3</v>
      </c>
      <c r="D11" s="36">
        <v>100000</v>
      </c>
      <c r="E11" s="24" t="s">
        <v>0</v>
      </c>
      <c r="F11" s="1"/>
      <c r="G11" s="40"/>
      <c r="H11" s="41"/>
      <c r="I11" s="41"/>
      <c r="J11" s="42"/>
    </row>
    <row r="12" spans="2:12" ht="18" customHeight="1" x14ac:dyDescent="0.25">
      <c r="B12" s="52"/>
      <c r="C12" s="23" t="s">
        <v>20</v>
      </c>
      <c r="D12" s="36">
        <v>80000</v>
      </c>
      <c r="E12" s="24" t="s">
        <v>0</v>
      </c>
      <c r="G12" s="43"/>
      <c r="H12" s="44"/>
      <c r="I12" s="44"/>
      <c r="J12" s="45"/>
    </row>
    <row r="13" spans="2:12" ht="18" customHeight="1" x14ac:dyDescent="0.25">
      <c r="B13" s="52"/>
      <c r="C13" s="23" t="s">
        <v>5</v>
      </c>
      <c r="D13" s="35">
        <v>80</v>
      </c>
      <c r="E13" s="24" t="s">
        <v>1</v>
      </c>
      <c r="F13" s="7"/>
      <c r="G13" s="7"/>
      <c r="H13" s="7"/>
      <c r="I13" s="7"/>
      <c r="J13" s="7"/>
      <c r="K13" s="7"/>
    </row>
    <row r="14" spans="2:12" ht="18" customHeight="1" x14ac:dyDescent="0.25">
      <c r="B14" s="52"/>
      <c r="C14" s="23" t="s">
        <v>27</v>
      </c>
      <c r="D14" s="35">
        <v>800000</v>
      </c>
      <c r="E14" s="24" t="s">
        <v>13</v>
      </c>
      <c r="F14" s="15"/>
      <c r="G14" s="15"/>
      <c r="H14" s="15"/>
      <c r="I14" s="15"/>
      <c r="J14" s="15"/>
      <c r="K14" s="15"/>
    </row>
    <row r="15" spans="2:12" ht="18" customHeight="1" x14ac:dyDescent="0.25">
      <c r="B15" s="52"/>
      <c r="C15" s="23" t="s">
        <v>33</v>
      </c>
      <c r="D15" s="35">
        <v>1000</v>
      </c>
      <c r="E15" s="24" t="s">
        <v>13</v>
      </c>
      <c r="F15" s="9"/>
      <c r="G15" s="9"/>
      <c r="H15" s="9"/>
      <c r="I15" s="9"/>
      <c r="J15" s="9"/>
      <c r="K15" s="9"/>
    </row>
    <row r="16" spans="2:12" ht="18" customHeight="1" x14ac:dyDescent="0.25">
      <c r="B16" s="52"/>
      <c r="C16" s="23" t="s">
        <v>35</v>
      </c>
      <c r="D16" s="35">
        <v>1000000</v>
      </c>
      <c r="E16" s="24" t="s">
        <v>13</v>
      </c>
      <c r="F16" s="16"/>
      <c r="G16" s="16"/>
      <c r="H16" s="16"/>
      <c r="I16" s="16"/>
      <c r="J16" s="16"/>
      <c r="K16" s="16"/>
    </row>
    <row r="17" spans="2:12" ht="18" customHeight="1" x14ac:dyDescent="0.25">
      <c r="B17" s="53"/>
      <c r="C17" s="25" t="s">
        <v>25</v>
      </c>
      <c r="D17" s="26">
        <f>D12/D11*100</f>
        <v>80</v>
      </c>
      <c r="E17" s="24" t="s">
        <v>37</v>
      </c>
      <c r="F17" s="9"/>
      <c r="G17" s="10"/>
      <c r="H17" s="1"/>
      <c r="I17" s="1"/>
      <c r="J17" s="6"/>
      <c r="L17" s="17"/>
    </row>
    <row r="18" spans="2:12" ht="18" customHeight="1" x14ac:dyDescent="0.25">
      <c r="B18" s="1"/>
      <c r="C18" s="1"/>
      <c r="D18" s="1"/>
      <c r="E18" s="1"/>
      <c r="F18" s="1"/>
      <c r="G18" s="1"/>
      <c r="H18" s="1"/>
      <c r="I18" s="1"/>
      <c r="J18" s="6"/>
    </row>
    <row r="19" spans="2:12" ht="18" customHeight="1" x14ac:dyDescent="0.25">
      <c r="B19" s="1"/>
      <c r="C19" s="1"/>
      <c r="D19" s="27" t="s">
        <v>52</v>
      </c>
      <c r="E19" s="27" t="s">
        <v>53</v>
      </c>
      <c r="F19" s="27" t="s">
        <v>54</v>
      </c>
      <c r="G19" s="27" t="s">
        <v>55</v>
      </c>
      <c r="H19" s="27" t="s">
        <v>56</v>
      </c>
      <c r="I19" s="27" t="s">
        <v>57</v>
      </c>
      <c r="J19" s="11"/>
    </row>
    <row r="20" spans="2:12" ht="18" customHeight="1" x14ac:dyDescent="0.25">
      <c r="B20" s="46" t="s">
        <v>30</v>
      </c>
      <c r="C20" s="23" t="s">
        <v>9</v>
      </c>
      <c r="D20" s="30">
        <f>-$D$11*D3</f>
        <v>-8500000</v>
      </c>
      <c r="E20" s="30">
        <f t="shared" ref="E20:I20" si="0">-$D$11*E3</f>
        <v>-8500000</v>
      </c>
      <c r="F20" s="30">
        <f t="shared" si="0"/>
        <v>-8500000</v>
      </c>
      <c r="G20" s="30">
        <f t="shared" si="0"/>
        <v>-8500000</v>
      </c>
      <c r="H20" s="30">
        <f t="shared" si="0"/>
        <v>-8500000</v>
      </c>
      <c r="I20" s="30">
        <f t="shared" si="0"/>
        <v>-8500000</v>
      </c>
      <c r="J20" s="21" t="s">
        <v>18</v>
      </c>
      <c r="K20" s="1"/>
    </row>
    <row r="21" spans="2:12" ht="18" customHeight="1" x14ac:dyDescent="0.25">
      <c r="B21" s="47"/>
      <c r="C21" s="23" t="s">
        <v>10</v>
      </c>
      <c r="D21" s="30">
        <f t="shared" ref="D21:I21" si="1">$D$12*(D3-$D$13)</f>
        <v>400000</v>
      </c>
      <c r="E21" s="30">
        <f t="shared" si="1"/>
        <v>400000</v>
      </c>
      <c r="F21" s="30">
        <f t="shared" si="1"/>
        <v>400000</v>
      </c>
      <c r="G21" s="30">
        <f t="shared" si="1"/>
        <v>400000</v>
      </c>
      <c r="H21" s="30">
        <f t="shared" si="1"/>
        <v>400000</v>
      </c>
      <c r="I21" s="30">
        <f t="shared" si="1"/>
        <v>400000</v>
      </c>
      <c r="J21" s="21" t="s">
        <v>18</v>
      </c>
      <c r="K21" s="1"/>
    </row>
    <row r="22" spans="2:12" ht="18" customHeight="1" x14ac:dyDescent="0.25">
      <c r="B22" s="47"/>
      <c r="C22" s="23" t="s">
        <v>11</v>
      </c>
      <c r="D22" s="30">
        <f t="shared" ref="D22:I22" si="2">-($D$11*D3*(1-D5/8760)+$D$11*D4*(D5/8760))</f>
        <v>-9003995.4337899536</v>
      </c>
      <c r="E22" s="30">
        <f t="shared" si="2"/>
        <v>-8750684.931506848</v>
      </c>
      <c r="F22" s="30">
        <f t="shared" si="2"/>
        <v>-8905479.4520547949</v>
      </c>
      <c r="G22" s="30">
        <f t="shared" si="2"/>
        <v>-9192465.7534246575</v>
      </c>
      <c r="H22" s="30">
        <f t="shared" si="2"/>
        <v>-9884931.506849315</v>
      </c>
      <c r="I22" s="30">
        <f t="shared" si="2"/>
        <v>-8191780.8219178086</v>
      </c>
      <c r="J22" s="21" t="s">
        <v>18</v>
      </c>
      <c r="K22" s="12"/>
    </row>
    <row r="23" spans="2:12" ht="18" customHeight="1" x14ac:dyDescent="0.25">
      <c r="B23" s="47"/>
      <c r="C23" s="23" t="s">
        <v>12</v>
      </c>
      <c r="D23" s="30">
        <f t="shared" ref="D23:I23" si="3">($D$12*(D3-$D$13)*(1-D5/8760))+($D$12*(D4-$D$13)*(D5/8760))</f>
        <v>803196.34703196352</v>
      </c>
      <c r="E23" s="30">
        <f t="shared" si="3"/>
        <v>600547.94520547939</v>
      </c>
      <c r="F23" s="30">
        <f t="shared" si="3"/>
        <v>724383.56164383562</v>
      </c>
      <c r="G23" s="30">
        <f t="shared" si="3"/>
        <v>953972.60273972596</v>
      </c>
      <c r="H23" s="30">
        <f t="shared" si="3"/>
        <v>1507945.2054794519</v>
      </c>
      <c r="I23" s="30">
        <f t="shared" si="3"/>
        <v>153424.65753424662</v>
      </c>
      <c r="J23" s="21" t="s">
        <v>18</v>
      </c>
      <c r="K23" s="12"/>
    </row>
    <row r="24" spans="2:12" ht="18" customHeight="1" x14ac:dyDescent="0.25">
      <c r="B24" s="47"/>
      <c r="C24" s="23" t="s">
        <v>4</v>
      </c>
      <c r="D24" s="33">
        <f>D22-D20+D23-D21</f>
        <v>-100799.08675799007</v>
      </c>
      <c r="E24" s="33">
        <f t="shared" ref="E24:G24" si="4">E22-E20+E23-E21</f>
        <v>-50136.986301368568</v>
      </c>
      <c r="F24" s="33">
        <f t="shared" si="4"/>
        <v>-81095.890410959255</v>
      </c>
      <c r="G24" s="33">
        <f t="shared" si="4"/>
        <v>-138493.15068493155</v>
      </c>
      <c r="H24" s="33">
        <f>H22-H20+H23-H21</f>
        <v>-276986.3013698631</v>
      </c>
      <c r="I24" s="33">
        <f>I22-I20+I23-I21</f>
        <v>61643.835616438009</v>
      </c>
      <c r="J24" s="21" t="s">
        <v>13</v>
      </c>
      <c r="K24" s="1"/>
      <c r="L24" s="2"/>
    </row>
    <row r="25" spans="2:12" ht="18" customHeight="1" x14ac:dyDescent="0.25">
      <c r="B25" s="47"/>
      <c r="C25" s="23" t="s">
        <v>19</v>
      </c>
      <c r="D25" s="33">
        <f>D24-$D$10</f>
        <v>-200799.08675799007</v>
      </c>
      <c r="E25" s="33">
        <f t="shared" ref="E25:H25" si="5">E24-$D$10</f>
        <v>-150136.98630136857</v>
      </c>
      <c r="F25" s="33">
        <f t="shared" si="5"/>
        <v>-181095.89041095925</v>
      </c>
      <c r="G25" s="33">
        <f t="shared" si="5"/>
        <v>-238493.15068493155</v>
      </c>
      <c r="H25" s="33">
        <f t="shared" si="5"/>
        <v>-376986.3013698631</v>
      </c>
      <c r="I25" s="33">
        <f t="shared" ref="I25" si="6">I24-$D$10</f>
        <v>-38356.164383561991</v>
      </c>
      <c r="J25" s="21" t="s">
        <v>13</v>
      </c>
      <c r="K25" s="1"/>
    </row>
    <row r="26" spans="2:12" ht="18" customHeight="1" x14ac:dyDescent="0.25">
      <c r="B26" s="8"/>
      <c r="C26" s="1"/>
      <c r="D26" s="1"/>
      <c r="E26" s="1"/>
      <c r="F26" s="1"/>
      <c r="G26" s="1"/>
      <c r="H26" s="1"/>
      <c r="I26" s="1"/>
      <c r="J26" s="6"/>
    </row>
    <row r="27" spans="2:12" ht="18" customHeight="1" x14ac:dyDescent="0.25">
      <c r="B27" s="46" t="s">
        <v>31</v>
      </c>
      <c r="C27" s="23" t="s">
        <v>28</v>
      </c>
      <c r="D27" s="30">
        <f>((D20/365)*20)+$D$15</f>
        <v>-464753.42465753428</v>
      </c>
      <c r="E27" s="30">
        <f t="shared" ref="E27:I27" si="7">((E20/365)*20)+$D$15</f>
        <v>-464753.42465753428</v>
      </c>
      <c r="F27" s="30">
        <f>((F20/365)*20)+$D$15</f>
        <v>-464753.42465753428</v>
      </c>
      <c r="G27" s="30">
        <f t="shared" si="7"/>
        <v>-464753.42465753428</v>
      </c>
      <c r="H27" s="30">
        <f t="shared" si="7"/>
        <v>-464753.42465753428</v>
      </c>
      <c r="I27" s="30">
        <f t="shared" si="7"/>
        <v>-464753.42465753428</v>
      </c>
      <c r="J27" s="21" t="s">
        <v>13</v>
      </c>
    </row>
    <row r="28" spans="2:12" ht="18" customHeight="1" x14ac:dyDescent="0.25">
      <c r="B28" s="47"/>
      <c r="C28" s="23" t="s">
        <v>36</v>
      </c>
      <c r="D28" s="30">
        <f t="shared" ref="D28:I28" si="8">(-(D4*MIN(480,D5)/480+D3*(1-MIN(480,D5)/480))*($D$11/365*20))+$D$15</f>
        <v>-968748.85844748851</v>
      </c>
      <c r="E28" s="30">
        <f t="shared" si="8"/>
        <v>-715438.35616438359</v>
      </c>
      <c r="F28" s="30">
        <f t="shared" si="8"/>
        <v>-870232.87671232875</v>
      </c>
      <c r="G28" s="30">
        <f t="shared" si="8"/>
        <v>-1157219.1780821919</v>
      </c>
      <c r="H28" s="30">
        <f t="shared" si="8"/>
        <v>-1388041.0958904109</v>
      </c>
      <c r="I28" s="30">
        <f t="shared" si="8"/>
        <v>-156534.24657534246</v>
      </c>
      <c r="J28" s="21" t="s">
        <v>13</v>
      </c>
    </row>
    <row r="29" spans="2:12" ht="18" customHeight="1" x14ac:dyDescent="0.25">
      <c r="B29" s="47"/>
      <c r="C29" s="29" t="s">
        <v>32</v>
      </c>
      <c r="D29" s="30">
        <f>D28/0.5</f>
        <v>-1937497.716894977</v>
      </c>
      <c r="E29" s="30">
        <f t="shared" ref="E29:I29" si="9">E28/0.5</f>
        <v>-1430876.7123287672</v>
      </c>
      <c r="F29" s="30">
        <f t="shared" si="9"/>
        <v>-1740465.7534246575</v>
      </c>
      <c r="G29" s="30">
        <f t="shared" si="9"/>
        <v>-2314438.3561643837</v>
      </c>
      <c r="H29" s="30">
        <f t="shared" si="9"/>
        <v>-2776082.1917808219</v>
      </c>
      <c r="I29" s="30">
        <f t="shared" si="9"/>
        <v>-313068.49315068492</v>
      </c>
      <c r="J29" s="21" t="s">
        <v>13</v>
      </c>
    </row>
    <row r="30" spans="2:12" x14ac:dyDescent="0.25">
      <c r="B30" s="47"/>
      <c r="C30" s="34" t="s">
        <v>58</v>
      </c>
      <c r="D30" s="30">
        <f>IF((D28&lt;-$D$14*0.7),$D$14+D29,0)</f>
        <v>-1137497.716894977</v>
      </c>
      <c r="E30" s="30">
        <f t="shared" ref="E30:I30" si="10">IF((E28&lt;-$D$14*0.7),$D$14+E29,0)</f>
        <v>-630876.71232876717</v>
      </c>
      <c r="F30" s="30">
        <f t="shared" si="10"/>
        <v>-940465.75342465751</v>
      </c>
      <c r="G30" s="30">
        <f t="shared" si="10"/>
        <v>-1514438.3561643837</v>
      </c>
      <c r="H30" s="30">
        <f t="shared" si="10"/>
        <v>-1976082.1917808219</v>
      </c>
      <c r="I30" s="30">
        <f t="shared" si="10"/>
        <v>0</v>
      </c>
      <c r="J30" s="21" t="s">
        <v>13</v>
      </c>
    </row>
    <row r="31" spans="2:12" ht="18" customHeight="1" x14ac:dyDescent="0.25">
      <c r="B31" s="14"/>
      <c r="C31" s="6"/>
      <c r="D31" s="6"/>
      <c r="E31" s="6"/>
      <c r="F31" s="6"/>
      <c r="G31" s="6"/>
      <c r="H31" s="6"/>
      <c r="I31" s="6"/>
      <c r="J31" s="6"/>
      <c r="K31" s="6"/>
    </row>
    <row r="32" spans="2:12" ht="18" customHeight="1" x14ac:dyDescent="0.25">
      <c r="B32" s="46" t="s">
        <v>39</v>
      </c>
      <c r="C32" s="28" t="s">
        <v>15</v>
      </c>
      <c r="D32" s="31">
        <f t="shared" ref="D32:I33" si="11">D24/$D$8</f>
        <v>-0.12599885844748759</v>
      </c>
      <c r="E32" s="31">
        <f t="shared" si="11"/>
        <v>-6.2671232876710711E-2</v>
      </c>
      <c r="F32" s="31">
        <f t="shared" si="11"/>
        <v>-0.10136986301369907</v>
      </c>
      <c r="G32" s="31">
        <f t="shared" si="11"/>
        <v>-0.17311643835616444</v>
      </c>
      <c r="H32" s="31">
        <f t="shared" si="11"/>
        <v>-0.34623287671232889</v>
      </c>
      <c r="I32" s="31">
        <f t="shared" si="11"/>
        <v>7.7054794520547518E-2</v>
      </c>
      <c r="J32" s="21" t="s">
        <v>6</v>
      </c>
    </row>
    <row r="33" spans="2:10" ht="18" customHeight="1" x14ac:dyDescent="0.25">
      <c r="B33" s="46"/>
      <c r="C33" s="28" t="s">
        <v>21</v>
      </c>
      <c r="D33" s="31">
        <f t="shared" si="11"/>
        <v>-0.25099885844748759</v>
      </c>
      <c r="E33" s="31">
        <f t="shared" si="11"/>
        <v>-0.1876712328767107</v>
      </c>
      <c r="F33" s="31">
        <f t="shared" si="11"/>
        <v>-0.22636986301369907</v>
      </c>
      <c r="G33" s="31">
        <f t="shared" si="11"/>
        <v>-0.29811643835616441</v>
      </c>
      <c r="H33" s="31">
        <f t="shared" si="11"/>
        <v>-0.47123287671232889</v>
      </c>
      <c r="I33" s="31">
        <f t="shared" si="11"/>
        <v>-4.7945205479452489E-2</v>
      </c>
      <c r="J33" s="21" t="s">
        <v>6</v>
      </c>
    </row>
    <row r="34" spans="2:10" ht="18" customHeight="1" x14ac:dyDescent="0.25">
      <c r="B34" s="46"/>
      <c r="C34" s="28" t="s">
        <v>16</v>
      </c>
      <c r="D34" s="31">
        <f t="shared" ref="D34:I35" si="12">D24/$D$9</f>
        <v>-0.10079908675799007</v>
      </c>
      <c r="E34" s="31">
        <f t="shared" si="12"/>
        <v>-5.013698630136857E-2</v>
      </c>
      <c r="F34" s="31">
        <f t="shared" si="12"/>
        <v>-8.1095890410959257E-2</v>
      </c>
      <c r="G34" s="31">
        <f t="shared" si="12"/>
        <v>-0.13849315068493154</v>
      </c>
      <c r="H34" s="31">
        <f t="shared" si="12"/>
        <v>-0.27698630136986307</v>
      </c>
      <c r="I34" s="31">
        <f t="shared" si="12"/>
        <v>6.1643835616438013E-2</v>
      </c>
      <c r="J34" s="21" t="s">
        <v>6</v>
      </c>
    </row>
    <row r="35" spans="2:10" ht="18" customHeight="1" x14ac:dyDescent="0.25">
      <c r="B35" s="46"/>
      <c r="C35" s="28" t="s">
        <v>22</v>
      </c>
      <c r="D35" s="31">
        <f t="shared" si="12"/>
        <v>-0.20079908675799008</v>
      </c>
      <c r="E35" s="31">
        <f t="shared" si="12"/>
        <v>-0.15013698630136857</v>
      </c>
      <c r="F35" s="31">
        <f t="shared" si="12"/>
        <v>-0.18109589041095925</v>
      </c>
      <c r="G35" s="31">
        <f t="shared" si="12"/>
        <v>-0.23849315068493154</v>
      </c>
      <c r="H35" s="31">
        <f t="shared" si="12"/>
        <v>-0.37698630136986311</v>
      </c>
      <c r="I35" s="31">
        <f t="shared" si="12"/>
        <v>-3.8356164383561993E-2</v>
      </c>
      <c r="J35" s="21" t="s">
        <v>6</v>
      </c>
    </row>
    <row r="36" spans="2:10" ht="18" customHeight="1" x14ac:dyDescent="0.25">
      <c r="B36" s="46"/>
      <c r="C36" s="28" t="s">
        <v>34</v>
      </c>
      <c r="D36" s="32">
        <f>-D30/$D$16</f>
        <v>1.1374977168949769</v>
      </c>
      <c r="E36" s="32">
        <f t="shared" ref="E36:I36" si="13">-E30/$D$16</f>
        <v>0.63087671232876719</v>
      </c>
      <c r="F36" s="32">
        <f t="shared" si="13"/>
        <v>0.94046575342465755</v>
      </c>
      <c r="G36" s="32">
        <f t="shared" si="13"/>
        <v>1.5144383561643837</v>
      </c>
      <c r="H36" s="32">
        <f t="shared" si="13"/>
        <v>1.9760821917808218</v>
      </c>
      <c r="I36" s="32">
        <f t="shared" si="13"/>
        <v>0</v>
      </c>
      <c r="J36" s="21" t="s">
        <v>29</v>
      </c>
    </row>
    <row r="37" spans="2:10" ht="20.45" customHeight="1" x14ac:dyDescent="0.25"/>
    <row r="38" spans="2:10" x14ac:dyDescent="0.25">
      <c r="B38" s="3" t="s">
        <v>59</v>
      </c>
    </row>
    <row r="39" spans="2:10" x14ac:dyDescent="0.25">
      <c r="B39" s="3" t="s">
        <v>38</v>
      </c>
      <c r="C39" s="3" t="s">
        <v>61</v>
      </c>
    </row>
    <row r="40" spans="2:10" x14ac:dyDescent="0.25">
      <c r="C40" s="3" t="s">
        <v>40</v>
      </c>
    </row>
    <row r="41" spans="2:10" x14ac:dyDescent="0.25">
      <c r="C41" s="3" t="s">
        <v>45</v>
      </c>
    </row>
    <row r="42" spans="2:10" x14ac:dyDescent="0.25">
      <c r="C42" s="13" t="s">
        <v>41</v>
      </c>
    </row>
  </sheetData>
  <sheetProtection algorithmName="SHA-512" hashValue="xgqwqO5idTnGt6KP+++nRNPveYv4HkYJv0Pfq0UjwFV4w1R67h1fBxbCVJS5n3opEekQOPYNWOSCRajpAo+iqw==" saltValue="bZpGylF8jcMBfUHYK3NSSg==" spinCount="100000" sheet="1" objects="1" scenarios="1" selectLockedCells="1"/>
  <mergeCells count="8">
    <mergeCell ref="G8:J12"/>
    <mergeCell ref="B27:B30"/>
    <mergeCell ref="B32:B36"/>
    <mergeCell ref="B20:B25"/>
    <mergeCell ref="B2:C2"/>
    <mergeCell ref="B3:B5"/>
    <mergeCell ref="B7:C7"/>
    <mergeCell ref="B8:B17"/>
  </mergeCells>
  <pageMargins left="0.25" right="0.25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Stress test tool</vt:lpstr>
      <vt:lpstr>'Stress test tool'!Print_Area</vt:lpstr>
    </vt:vector>
  </TitlesOfParts>
  <Company>PCS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Stevenson</dc:creator>
  <cp:keywords>Template release date: 27 Sept 2013</cp:keywords>
  <cp:lastModifiedBy>Jasmine TAN (EMA)</cp:lastModifiedBy>
  <cp:lastPrinted>2017-06-20T21:44:41Z</cp:lastPrinted>
  <dcterms:created xsi:type="dcterms:W3CDTF">2013-07-19T06:19:25Z</dcterms:created>
  <dcterms:modified xsi:type="dcterms:W3CDTF">2024-12-09T06:31:28Z</dcterms:modified>
  <cp:category>Version 2010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2024-12-09T06:30:14Z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5545266c-0175-49d7-a833-4d5705b4fd07</vt:lpwstr>
  </property>
  <property fmtid="{D5CDD505-2E9C-101B-9397-08002B2CF9AE}" pid="8" name="MSIP_Label_5434c4c7-833e-41e4-b0ab-cdb227a2f6f7_ContentBits">
    <vt:lpwstr>0</vt:lpwstr>
  </property>
</Properties>
</file>